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2022年岚皋县领先职业技能培训学校培训报账明细" sheetId="12" r:id="rId1"/>
  </sheets>
  <definedNames>
    <definedName name="_xlnm._FilterDatabase" localSheetId="0" hidden="1">'2022年岚皋县领先职业技能培训学校培训报账明细'!$A$2:$M$45</definedName>
  </definedNames>
  <calcPr calcId="144525"/>
</workbook>
</file>

<file path=xl/sharedStrings.xml><?xml version="1.0" encoding="utf-8"?>
<sst xmlns="http://schemas.openxmlformats.org/spreadsheetml/2006/main" count="309" uniqueCount="179">
  <si>
    <t>2022年岚皋县领先职业技能培训学校培训报账明细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</si>
  <si>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</si>
  <si>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</si>
  <si>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</si>
  <si>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</si>
  <si>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</si>
  <si>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</si>
  <si>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</si>
  <si>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补贴标准（元）</t>
  </si>
  <si>
    <t>就业人数</t>
  </si>
  <si>
    <t>就业比例</t>
  </si>
  <si>
    <t>培训补贴金额（元）</t>
  </si>
  <si>
    <t>补贴合计（元）</t>
  </si>
  <si>
    <t>培训情况备注</t>
  </si>
  <si>
    <t xml:space="preserve">岚皋县领先职业技能培训学校 </t>
  </si>
  <si>
    <t xml:space="preserve">佐龙镇 </t>
  </si>
  <si>
    <t>2022年护水员1期</t>
  </si>
  <si>
    <t>2022.5.9-5.14</t>
  </si>
  <si>
    <t>护水员1</t>
  </si>
  <si>
    <t>100元/天</t>
  </si>
  <si>
    <t>均打卡6天</t>
  </si>
  <si>
    <t>2022年护路员1期</t>
  </si>
  <si>
    <t>护路员1</t>
  </si>
  <si>
    <t>2022年护河员1期</t>
  </si>
  <si>
    <t>护河员1</t>
  </si>
  <si>
    <t>滔河镇</t>
  </si>
  <si>
    <t>2022年护水员2期</t>
  </si>
  <si>
    <t>护水员2</t>
  </si>
  <si>
    <t>2022年护河员2期</t>
  </si>
  <si>
    <t>护河员2</t>
  </si>
  <si>
    <t>2022年护路员2期</t>
  </si>
  <si>
    <t>护路员2</t>
  </si>
  <si>
    <t>打卡6天19人，5天1人</t>
  </si>
  <si>
    <t xml:space="preserve">石门镇 </t>
  </si>
  <si>
    <t>2022年护水员3期</t>
  </si>
  <si>
    <t>护水员3</t>
  </si>
  <si>
    <t>2022年护河员3期</t>
  </si>
  <si>
    <t>护河员3</t>
  </si>
  <si>
    <t>2022年护路员3期</t>
  </si>
  <si>
    <t>护路员3</t>
  </si>
  <si>
    <t>滔河镇车坪村</t>
  </si>
  <si>
    <t>2022年4期</t>
  </si>
  <si>
    <t>2022.5.16-5.21</t>
  </si>
  <si>
    <t>公益性岗位（护林员1）</t>
  </si>
  <si>
    <t>滔河镇泥坪村</t>
  </si>
  <si>
    <t>2022年5期</t>
  </si>
  <si>
    <t>公益性岗位（护林员2）</t>
  </si>
  <si>
    <t>打卡6天42人，5天2人</t>
  </si>
  <si>
    <t>滔河镇长滩村</t>
  </si>
  <si>
    <t>2022年6期</t>
  </si>
  <si>
    <t>公益性岗位（护林员3）</t>
  </si>
  <si>
    <t>滔河镇双向村</t>
  </si>
  <si>
    <t>2022年7期</t>
  </si>
  <si>
    <t>公益性岗位（护林员4）</t>
  </si>
  <si>
    <t>打卡6天24人，5天1人</t>
  </si>
  <si>
    <t>民主镇庙坝村</t>
  </si>
  <si>
    <t>2022年8期</t>
  </si>
  <si>
    <t>2022.5.23-5.28</t>
  </si>
  <si>
    <t>农民公益性岗位1</t>
  </si>
  <si>
    <t>民主镇兰家坝村</t>
  </si>
  <si>
    <t>2022年9期</t>
  </si>
  <si>
    <t>农民公益性岗位2</t>
  </si>
  <si>
    <t>打卡6天25人，5天2人</t>
  </si>
  <si>
    <t>大道河镇社区会议室</t>
  </si>
  <si>
    <t>2022年10期</t>
  </si>
  <si>
    <t>农民公益性岗位3</t>
  </si>
  <si>
    <t>打卡6天36人，5天5人</t>
  </si>
  <si>
    <t>佐龙镇花坝村</t>
  </si>
  <si>
    <t>2022年11期</t>
  </si>
  <si>
    <t>2022.6.6-6.11</t>
  </si>
  <si>
    <t>农民公益性岗位4</t>
  </si>
  <si>
    <t>打卡6天31人，5天1人</t>
  </si>
  <si>
    <t>佐龙镇佐龙村</t>
  </si>
  <si>
    <t>2022年12期</t>
  </si>
  <si>
    <t>农民公益性岗位5</t>
  </si>
  <si>
    <t>打卡6天35人，5天2人</t>
  </si>
  <si>
    <t>民主镇先进村</t>
  </si>
  <si>
    <t>2022年13期</t>
  </si>
  <si>
    <t>农民公益性岗位6</t>
  </si>
  <si>
    <t>打卡6天44人，5天3人</t>
  </si>
  <si>
    <t>孟石岭镇武学村</t>
  </si>
  <si>
    <t>2022年14期</t>
  </si>
  <si>
    <t>2022.6.13-6.18</t>
  </si>
  <si>
    <t>农民公益性岗位7</t>
  </si>
  <si>
    <t>打卡6天38人，5天3人</t>
  </si>
  <si>
    <t>孟石岭镇丰坪村</t>
  </si>
  <si>
    <t>2022年15期</t>
  </si>
  <si>
    <t>农民公益性岗位8</t>
  </si>
  <si>
    <t>打卡6天36人，5天2人</t>
  </si>
  <si>
    <t>孟石岭镇丰景村</t>
  </si>
  <si>
    <t>2022年16期</t>
  </si>
  <si>
    <t>农民公益性岗位9</t>
  </si>
  <si>
    <t>打卡6天37人，5天4人, 4天1人</t>
  </si>
  <si>
    <t>堰门镇隆兴村活动室</t>
  </si>
  <si>
    <t>2022年17期</t>
  </si>
  <si>
    <t>2022.6.20-6.25</t>
  </si>
  <si>
    <t>农民公益性岗位10</t>
  </si>
  <si>
    <t>打卡6天43人，5天3人</t>
  </si>
  <si>
    <t>堰门镇中武村</t>
  </si>
  <si>
    <t>2022年18期</t>
  </si>
  <si>
    <t>农民公益性岗位11</t>
  </si>
  <si>
    <t>打卡6天42人，5天3人</t>
  </si>
  <si>
    <t>佐龙镇黄兴村</t>
  </si>
  <si>
    <t>2022年19期</t>
  </si>
  <si>
    <t>农民公益性岗位12</t>
  </si>
  <si>
    <t>打卡6天19人，5天2人</t>
  </si>
  <si>
    <t>城关镇永爱村活动室</t>
  </si>
  <si>
    <t>2022年20期</t>
  </si>
  <si>
    <t>2022.6.27-7.2</t>
  </si>
  <si>
    <t>农民公益性岗位13</t>
  </si>
  <si>
    <t>打卡6天43人，5天4人</t>
  </si>
  <si>
    <t>城关镇联春村活动室</t>
  </si>
  <si>
    <t>2022年21期</t>
  </si>
  <si>
    <t>农民公益性岗位14</t>
  </si>
  <si>
    <t>打卡6天37人，5天2人</t>
  </si>
  <si>
    <t>领先培训学校活动室1</t>
  </si>
  <si>
    <t>2022年22期</t>
  </si>
  <si>
    <t>农民公益性岗位15</t>
  </si>
  <si>
    <t>打卡6天34人，5天7人</t>
  </si>
  <si>
    <t>领先培训学校活动室2</t>
  </si>
  <si>
    <t>2022年23期</t>
  </si>
  <si>
    <t>农民公益性岗位16</t>
  </si>
  <si>
    <t>打卡6天26人，5天6人,4天1人</t>
  </si>
  <si>
    <t>南宫山镇溢河村活动室</t>
  </si>
  <si>
    <t>2022年24期</t>
  </si>
  <si>
    <t>2022.7.4-7.9</t>
  </si>
  <si>
    <t>农民公益性岗位17</t>
  </si>
  <si>
    <t>打卡6天35人，5天6人</t>
  </si>
  <si>
    <t>城关镇双岭村活动室</t>
  </si>
  <si>
    <t>2022年25期</t>
  </si>
  <si>
    <t>农民公益性岗位18</t>
  </si>
  <si>
    <t>打卡6天42人，5天4人</t>
  </si>
  <si>
    <t>南宫山镇红日村活动室</t>
  </si>
  <si>
    <t>2022年26期</t>
  </si>
  <si>
    <t>农民公益性岗位19</t>
  </si>
  <si>
    <t>打卡6天43人，5天1人</t>
  </si>
  <si>
    <t>石门镇兴坪村活动室</t>
  </si>
  <si>
    <t>2022年27期</t>
  </si>
  <si>
    <t>2022.8.8-8.13</t>
  </si>
  <si>
    <t>农民公益性岗位20</t>
  </si>
  <si>
    <t>打卡6天38人，5天2人</t>
  </si>
  <si>
    <t>石门镇铁佛社区活动室</t>
  </si>
  <si>
    <t>2022年28期</t>
  </si>
  <si>
    <t>农民公益性岗位21</t>
  </si>
  <si>
    <t>打卡6天36人，5天3人</t>
  </si>
  <si>
    <t>石门镇铁月星村活动室</t>
  </si>
  <si>
    <t>2022年29期</t>
  </si>
  <si>
    <t>农民公益性岗位22</t>
  </si>
  <si>
    <t>打卡6天39人，5天1人</t>
  </si>
  <si>
    <t>民主镇马安村活动室</t>
  </si>
  <si>
    <t>2022年30期</t>
  </si>
  <si>
    <t>2022.8.15-8.20</t>
  </si>
  <si>
    <t>农民公益性岗位23</t>
  </si>
  <si>
    <t>民主镇农田社区活动室</t>
  </si>
  <si>
    <t>2022年31期</t>
  </si>
  <si>
    <t>农民公益性岗位24</t>
  </si>
  <si>
    <t>打卡6天47人，5天2人</t>
  </si>
  <si>
    <t>民主镇枣树村活动室</t>
  </si>
  <si>
    <t>2022年32期</t>
  </si>
  <si>
    <t>农民公益性岗位25</t>
  </si>
  <si>
    <t>打卡6天37人，5天1人</t>
  </si>
  <si>
    <t xml:space="preserve">官元镇二郎村活动室 </t>
  </si>
  <si>
    <t>2022年33期</t>
  </si>
  <si>
    <t>2022.8.22-8.27</t>
  </si>
  <si>
    <t>农民公益性岗位26</t>
  </si>
  <si>
    <t>打卡6天37人、5天6人</t>
  </si>
  <si>
    <t>官元镇龙板营村活动室</t>
  </si>
  <si>
    <t>2022年34期</t>
  </si>
  <si>
    <t>农民公益性岗位27</t>
  </si>
  <si>
    <t>打卡6天13人、5天2人</t>
  </si>
  <si>
    <t>官元镇陈耳村活动室</t>
  </si>
  <si>
    <t>2022年35期</t>
  </si>
  <si>
    <t>农民公益性岗位28</t>
  </si>
  <si>
    <t>打卡6天49人、5天1人</t>
  </si>
  <si>
    <t>2022年36期</t>
  </si>
  <si>
    <t>2022.9.5-9.10</t>
  </si>
  <si>
    <t>农民公益性岗位29</t>
  </si>
  <si>
    <t>打卡6天27人、5天3人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</si>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</sst>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25" fillId="0" borderId="0">
      <protection locked="0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5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30" fillId="0" borderId="0"/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常规 18 2 2" xfId="32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55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常规 56" xfId="51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5"/>
  <sheetViews>
    <sheetView tabSelected="1" workbookViewId="0">
      <pane ySplit="2" topLeftCell="A3" activePane="bottomLeft" state="frozen"/>
      <selection/>
      <selection pane="bottomLeft" activeCell="K36" sqref="K36"/>
    </sheetView>
  </sheetViews>
  <sheetFormatPr defaultColWidth="9" defaultRowHeight="13.5"/>
  <cols>
    <col min="1" max="1" width="4.625" style="3" customWidth="1"/>
    <col min="2" max="2" width="8.75" style="2" customWidth="1"/>
    <col min="3" max="3" width="12" style="2" customWidth="1"/>
    <col min="4" max="4" width="10.375" style="2" customWidth="1"/>
    <col min="5" max="5" width="15.775" style="3" customWidth="1"/>
    <col min="6" max="6" width="14.1916666666667" style="2" customWidth="1"/>
    <col min="7" max="11" width="8.625" style="2" customWidth="1"/>
    <col min="12" max="12" width="8.625" style="2" hidden="1" customWidth="1"/>
    <col min="13" max="13" width="20.625" style="2" customWidth="1"/>
    <col min="14" max="14" width="13.75" style="2" customWidth="1"/>
    <col min="15" max="16384" width="9" style="2"/>
  </cols>
  <sheetData>
    <row r="1" s="1" customFormat="1" ht="5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0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3" t="s">
        <v>13</v>
      </c>
      <c r="N2" s="14"/>
    </row>
    <row r="3" s="2" customFormat="1" ht="36" spans="1:13">
      <c r="A3" s="7">
        <v>1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18</v>
      </c>
      <c r="G3" s="8">
        <v>17</v>
      </c>
      <c r="H3" s="8" t="s">
        <v>19</v>
      </c>
      <c r="I3" s="8"/>
      <c r="J3" s="15"/>
      <c r="K3" s="8">
        <f t="shared" ref="K3:K7" si="0">G3*100*6</f>
        <v>10200</v>
      </c>
      <c r="L3" s="8">
        <f t="shared" ref="L3:L12" si="1">K3</f>
        <v>10200</v>
      </c>
      <c r="M3" s="8" t="s">
        <v>20</v>
      </c>
    </row>
    <row r="4" s="2" customFormat="1" ht="36" spans="1:13">
      <c r="A4" s="7">
        <v>2</v>
      </c>
      <c r="B4" s="8" t="s">
        <v>14</v>
      </c>
      <c r="C4" s="8" t="s">
        <v>15</v>
      </c>
      <c r="D4" s="8" t="s">
        <v>21</v>
      </c>
      <c r="E4" s="8" t="s">
        <v>17</v>
      </c>
      <c r="F4" s="8" t="s">
        <v>22</v>
      </c>
      <c r="G4" s="8">
        <v>16</v>
      </c>
      <c r="H4" s="8" t="s">
        <v>19</v>
      </c>
      <c r="I4" s="8"/>
      <c r="J4" s="15"/>
      <c r="K4" s="8">
        <f t="shared" si="0"/>
        <v>9600</v>
      </c>
      <c r="L4" s="8">
        <f t="shared" si="1"/>
        <v>9600</v>
      </c>
      <c r="M4" s="8" t="s">
        <v>20</v>
      </c>
    </row>
    <row r="5" s="2" customFormat="1" ht="36" spans="1:13">
      <c r="A5" s="7">
        <v>3</v>
      </c>
      <c r="B5" s="8" t="s">
        <v>14</v>
      </c>
      <c r="C5" s="8" t="s">
        <v>15</v>
      </c>
      <c r="D5" s="8" t="s">
        <v>23</v>
      </c>
      <c r="E5" s="8" t="s">
        <v>17</v>
      </c>
      <c r="F5" s="8" t="s">
        <v>24</v>
      </c>
      <c r="G5" s="8">
        <v>14</v>
      </c>
      <c r="H5" s="8" t="s">
        <v>19</v>
      </c>
      <c r="I5" s="16"/>
      <c r="J5" s="16"/>
      <c r="K5" s="8">
        <f t="shared" si="0"/>
        <v>8400</v>
      </c>
      <c r="L5" s="8">
        <f t="shared" si="1"/>
        <v>8400</v>
      </c>
      <c r="M5" s="8" t="s">
        <v>20</v>
      </c>
    </row>
    <row r="6" s="2" customFormat="1" ht="36" spans="1:13">
      <c r="A6" s="7">
        <v>4</v>
      </c>
      <c r="B6" s="8" t="s">
        <v>14</v>
      </c>
      <c r="C6" s="8" t="s">
        <v>25</v>
      </c>
      <c r="D6" s="8" t="s">
        <v>26</v>
      </c>
      <c r="E6" s="8" t="s">
        <v>17</v>
      </c>
      <c r="F6" s="8" t="s">
        <v>27</v>
      </c>
      <c r="G6" s="8">
        <v>6</v>
      </c>
      <c r="H6" s="8" t="s">
        <v>19</v>
      </c>
      <c r="I6" s="16"/>
      <c r="J6" s="16"/>
      <c r="K6" s="8">
        <f t="shared" si="0"/>
        <v>3600</v>
      </c>
      <c r="L6" s="8">
        <f t="shared" si="1"/>
        <v>3600</v>
      </c>
      <c r="M6" s="8" t="s">
        <v>20</v>
      </c>
    </row>
    <row r="7" s="2" customFormat="1" ht="36" spans="1:13">
      <c r="A7" s="7">
        <v>5</v>
      </c>
      <c r="B7" s="8" t="s">
        <v>14</v>
      </c>
      <c r="C7" s="8" t="s">
        <v>25</v>
      </c>
      <c r="D7" s="8" t="s">
        <v>28</v>
      </c>
      <c r="E7" s="8" t="s">
        <v>17</v>
      </c>
      <c r="F7" s="8" t="s">
        <v>29</v>
      </c>
      <c r="G7" s="8">
        <v>30</v>
      </c>
      <c r="H7" s="9" t="s">
        <v>19</v>
      </c>
      <c r="I7" s="16"/>
      <c r="J7" s="16"/>
      <c r="K7" s="9">
        <f t="shared" si="0"/>
        <v>18000</v>
      </c>
      <c r="L7" s="9">
        <f t="shared" si="1"/>
        <v>18000</v>
      </c>
      <c r="M7" s="9" t="s">
        <v>20</v>
      </c>
    </row>
    <row r="8" s="2" customFormat="1" ht="36" spans="1:13">
      <c r="A8" s="7">
        <v>6</v>
      </c>
      <c r="B8" s="8" t="s">
        <v>14</v>
      </c>
      <c r="C8" s="8" t="s">
        <v>25</v>
      </c>
      <c r="D8" s="8" t="s">
        <v>30</v>
      </c>
      <c r="E8" s="8" t="s">
        <v>17</v>
      </c>
      <c r="F8" s="8" t="s">
        <v>31</v>
      </c>
      <c r="G8" s="8">
        <v>20</v>
      </c>
      <c r="H8" s="8" t="s">
        <v>19</v>
      </c>
      <c r="I8" s="16"/>
      <c r="J8" s="16"/>
      <c r="K8" s="8">
        <f>19*100*6+1*100*5</f>
        <v>11900</v>
      </c>
      <c r="L8" s="8">
        <f t="shared" si="1"/>
        <v>11900</v>
      </c>
      <c r="M8" s="8" t="s">
        <v>32</v>
      </c>
    </row>
    <row r="9" s="2" customFormat="1" ht="36" spans="1:13">
      <c r="A9" s="7">
        <v>7</v>
      </c>
      <c r="B9" s="8" t="s">
        <v>14</v>
      </c>
      <c r="C9" s="8" t="s">
        <v>33</v>
      </c>
      <c r="D9" s="8" t="s">
        <v>34</v>
      </c>
      <c r="E9" s="8" t="s">
        <v>17</v>
      </c>
      <c r="F9" s="8" t="s">
        <v>35</v>
      </c>
      <c r="G9" s="8">
        <v>10</v>
      </c>
      <c r="H9" s="8" t="s">
        <v>19</v>
      </c>
      <c r="I9" s="16"/>
      <c r="J9" s="16"/>
      <c r="K9" s="8">
        <f t="shared" ref="K9:K12" si="2">G9*100*6</f>
        <v>6000</v>
      </c>
      <c r="L9" s="8">
        <f t="shared" si="1"/>
        <v>6000</v>
      </c>
      <c r="M9" s="9" t="s">
        <v>20</v>
      </c>
    </row>
    <row r="10" s="2" customFormat="1" ht="36" spans="1:13">
      <c r="A10" s="7">
        <v>8</v>
      </c>
      <c r="B10" s="8" t="s">
        <v>14</v>
      </c>
      <c r="C10" s="8" t="s">
        <v>33</v>
      </c>
      <c r="D10" s="8" t="s">
        <v>36</v>
      </c>
      <c r="E10" s="8" t="s">
        <v>17</v>
      </c>
      <c r="F10" s="8" t="s">
        <v>37</v>
      </c>
      <c r="G10" s="8">
        <v>11</v>
      </c>
      <c r="H10" s="8" t="s">
        <v>19</v>
      </c>
      <c r="I10" s="16"/>
      <c r="J10" s="16"/>
      <c r="K10" s="8">
        <f t="shared" si="2"/>
        <v>6600</v>
      </c>
      <c r="L10" s="8">
        <f t="shared" si="1"/>
        <v>6600</v>
      </c>
      <c r="M10" s="8" t="s">
        <v>20</v>
      </c>
    </row>
    <row r="11" s="2" customFormat="1" ht="36" spans="1:13">
      <c r="A11" s="7">
        <v>9</v>
      </c>
      <c r="B11" s="8" t="s">
        <v>14</v>
      </c>
      <c r="C11" s="8" t="s">
        <v>33</v>
      </c>
      <c r="D11" s="8" t="s">
        <v>38</v>
      </c>
      <c r="E11" s="8" t="s">
        <v>17</v>
      </c>
      <c r="F11" s="8" t="s">
        <v>39</v>
      </c>
      <c r="G11" s="8">
        <v>15</v>
      </c>
      <c r="H11" s="8" t="s">
        <v>19</v>
      </c>
      <c r="I11" s="16"/>
      <c r="J11" s="16"/>
      <c r="K11" s="8">
        <f t="shared" si="2"/>
        <v>9000</v>
      </c>
      <c r="L11" s="8">
        <f t="shared" si="1"/>
        <v>9000</v>
      </c>
      <c r="M11" s="8" t="s">
        <v>20</v>
      </c>
    </row>
    <row r="12" s="2" customFormat="1" ht="36" spans="1:13">
      <c r="A12" s="7">
        <v>10</v>
      </c>
      <c r="B12" s="8" t="s">
        <v>14</v>
      </c>
      <c r="C12" s="8" t="s">
        <v>40</v>
      </c>
      <c r="D12" s="8" t="s">
        <v>41</v>
      </c>
      <c r="E12" s="8" t="s">
        <v>42</v>
      </c>
      <c r="F12" s="8" t="s">
        <v>43</v>
      </c>
      <c r="G12" s="8">
        <v>27</v>
      </c>
      <c r="H12" s="8" t="s">
        <v>19</v>
      </c>
      <c r="I12" s="16"/>
      <c r="J12" s="16"/>
      <c r="K12" s="8">
        <f t="shared" si="2"/>
        <v>16200</v>
      </c>
      <c r="L12" s="8">
        <f t="shared" si="1"/>
        <v>16200</v>
      </c>
      <c r="M12" s="8" t="s">
        <v>20</v>
      </c>
    </row>
    <row r="13" s="2" customFormat="1" ht="36" spans="1:13">
      <c r="A13" s="7">
        <v>11</v>
      </c>
      <c r="B13" s="8" t="s">
        <v>14</v>
      </c>
      <c r="C13" s="8" t="s">
        <v>44</v>
      </c>
      <c r="D13" s="8" t="s">
        <v>45</v>
      </c>
      <c r="E13" s="8" t="s">
        <v>42</v>
      </c>
      <c r="F13" s="8" t="s">
        <v>46</v>
      </c>
      <c r="G13" s="8">
        <v>44</v>
      </c>
      <c r="H13" s="8" t="s">
        <v>19</v>
      </c>
      <c r="I13" s="16"/>
      <c r="J13" s="8"/>
      <c r="K13" s="8">
        <f>6*100*42+5*100*2</f>
        <v>26200</v>
      </c>
      <c r="L13" s="8"/>
      <c r="M13" s="8" t="s">
        <v>47</v>
      </c>
    </row>
    <row r="14" s="2" customFormat="1" ht="36" spans="1:13">
      <c r="A14" s="7">
        <v>12</v>
      </c>
      <c r="B14" s="8" t="s">
        <v>14</v>
      </c>
      <c r="C14" s="8" t="s">
        <v>48</v>
      </c>
      <c r="D14" s="8" t="s">
        <v>49</v>
      </c>
      <c r="E14" s="8" t="s">
        <v>42</v>
      </c>
      <c r="F14" s="8" t="s">
        <v>50</v>
      </c>
      <c r="G14" s="8">
        <v>37</v>
      </c>
      <c r="H14" s="8" t="s">
        <v>19</v>
      </c>
      <c r="I14" s="16"/>
      <c r="J14" s="16"/>
      <c r="K14" s="8">
        <f>G14*100*6</f>
        <v>22200</v>
      </c>
      <c r="L14" s="8">
        <f t="shared" ref="L14:L19" si="3">K14</f>
        <v>22200</v>
      </c>
      <c r="M14" s="8" t="s">
        <v>20</v>
      </c>
    </row>
    <row r="15" s="2" customFormat="1" ht="36" spans="1:13">
      <c r="A15" s="7">
        <v>13</v>
      </c>
      <c r="B15" s="8" t="s">
        <v>14</v>
      </c>
      <c r="C15" s="8" t="s">
        <v>51</v>
      </c>
      <c r="D15" s="8" t="s">
        <v>52</v>
      </c>
      <c r="E15" s="8" t="s">
        <v>42</v>
      </c>
      <c r="F15" s="8" t="s">
        <v>53</v>
      </c>
      <c r="G15" s="8">
        <v>25</v>
      </c>
      <c r="H15" s="8" t="s">
        <v>19</v>
      </c>
      <c r="I15" s="16"/>
      <c r="J15" s="16"/>
      <c r="K15" s="8">
        <f>6*100*24+5*100*1</f>
        <v>14900</v>
      </c>
      <c r="L15" s="8"/>
      <c r="M15" s="8" t="s">
        <v>54</v>
      </c>
    </row>
    <row r="16" s="2" customFormat="1" ht="36" spans="1:13">
      <c r="A16" s="7">
        <v>14</v>
      </c>
      <c r="B16" s="8" t="s">
        <v>14</v>
      </c>
      <c r="C16" s="8" t="s">
        <v>55</v>
      </c>
      <c r="D16" s="8" t="s">
        <v>56</v>
      </c>
      <c r="E16" s="8" t="s">
        <v>57</v>
      </c>
      <c r="F16" s="8" t="s">
        <v>58</v>
      </c>
      <c r="G16" s="8">
        <v>23</v>
      </c>
      <c r="H16" s="8" t="s">
        <v>19</v>
      </c>
      <c r="I16" s="16"/>
      <c r="J16" s="16"/>
      <c r="K16" s="8">
        <f>G16*100*6</f>
        <v>13800</v>
      </c>
      <c r="L16" s="8">
        <f t="shared" si="3"/>
        <v>13800</v>
      </c>
      <c r="M16" s="8" t="s">
        <v>20</v>
      </c>
    </row>
    <row r="17" s="2" customFormat="1" ht="36" spans="1:13">
      <c r="A17" s="7">
        <v>15</v>
      </c>
      <c r="B17" s="8" t="s">
        <v>14</v>
      </c>
      <c r="C17" s="8" t="s">
        <v>59</v>
      </c>
      <c r="D17" s="8" t="s">
        <v>60</v>
      </c>
      <c r="E17" s="8" t="s">
        <v>57</v>
      </c>
      <c r="F17" s="8" t="s">
        <v>61</v>
      </c>
      <c r="G17" s="8">
        <v>27</v>
      </c>
      <c r="H17" s="8" t="s">
        <v>19</v>
      </c>
      <c r="I17" s="16"/>
      <c r="J17" s="16"/>
      <c r="K17" s="8">
        <f>6*100*25+5*100*2</f>
        <v>16000</v>
      </c>
      <c r="L17" s="8"/>
      <c r="M17" s="8" t="s">
        <v>62</v>
      </c>
    </row>
    <row r="18" s="2" customFormat="1" ht="36" spans="1:13">
      <c r="A18" s="7">
        <v>16</v>
      </c>
      <c r="B18" s="8" t="s">
        <v>14</v>
      </c>
      <c r="C18" s="8" t="s">
        <v>63</v>
      </c>
      <c r="D18" s="8" t="s">
        <v>64</v>
      </c>
      <c r="E18" s="8" t="s">
        <v>57</v>
      </c>
      <c r="F18" s="8" t="s">
        <v>65</v>
      </c>
      <c r="G18" s="8">
        <v>41</v>
      </c>
      <c r="H18" s="8" t="s">
        <v>19</v>
      </c>
      <c r="I18" s="16"/>
      <c r="J18" s="16"/>
      <c r="K18" s="8">
        <f>6*100*36+5*100*5</f>
        <v>24100</v>
      </c>
      <c r="L18" s="8"/>
      <c r="M18" s="8" t="s">
        <v>66</v>
      </c>
    </row>
    <row r="19" s="2" customFormat="1" ht="36" spans="1:13">
      <c r="A19" s="7">
        <v>17</v>
      </c>
      <c r="B19" s="8" t="s">
        <v>14</v>
      </c>
      <c r="C19" s="8" t="s">
        <v>67</v>
      </c>
      <c r="D19" s="8" t="s">
        <v>68</v>
      </c>
      <c r="E19" s="8" t="s">
        <v>69</v>
      </c>
      <c r="F19" s="8" t="s">
        <v>70</v>
      </c>
      <c r="G19" s="8">
        <v>32</v>
      </c>
      <c r="H19" s="8" t="s">
        <v>19</v>
      </c>
      <c r="I19" s="16"/>
      <c r="J19" s="16"/>
      <c r="K19" s="8">
        <f>6*100*31+5*100*1</f>
        <v>19100</v>
      </c>
      <c r="L19" s="8">
        <f t="shared" si="3"/>
        <v>19100</v>
      </c>
      <c r="M19" s="8" t="s">
        <v>71</v>
      </c>
    </row>
    <row r="20" s="2" customFormat="1" ht="36" spans="1:13">
      <c r="A20" s="7">
        <v>18</v>
      </c>
      <c r="B20" s="8" t="s">
        <v>14</v>
      </c>
      <c r="C20" s="8" t="s">
        <v>72</v>
      </c>
      <c r="D20" s="8" t="s">
        <v>73</v>
      </c>
      <c r="E20" s="8" t="s">
        <v>69</v>
      </c>
      <c r="F20" s="8" t="s">
        <v>74</v>
      </c>
      <c r="G20" s="8">
        <v>37</v>
      </c>
      <c r="H20" s="8" t="s">
        <v>19</v>
      </c>
      <c r="I20" s="16"/>
      <c r="J20" s="16"/>
      <c r="K20" s="8">
        <f>6*100*35+5*100*2</f>
        <v>22000</v>
      </c>
      <c r="L20" s="8"/>
      <c r="M20" s="8" t="s">
        <v>75</v>
      </c>
    </row>
    <row r="21" s="2" customFormat="1" ht="36" spans="1:13">
      <c r="A21" s="7">
        <v>19</v>
      </c>
      <c r="B21" s="8" t="s">
        <v>14</v>
      </c>
      <c r="C21" s="8" t="s">
        <v>76</v>
      </c>
      <c r="D21" s="8" t="s">
        <v>77</v>
      </c>
      <c r="E21" s="8" t="s">
        <v>69</v>
      </c>
      <c r="F21" s="8" t="s">
        <v>78</v>
      </c>
      <c r="G21" s="8">
        <v>47</v>
      </c>
      <c r="H21" s="8" t="s">
        <v>19</v>
      </c>
      <c r="I21" s="16"/>
      <c r="J21" s="16"/>
      <c r="K21" s="8">
        <f>6*100*44+5*100*3</f>
        <v>27900</v>
      </c>
      <c r="L21" s="8"/>
      <c r="M21" s="8" t="s">
        <v>79</v>
      </c>
    </row>
    <row r="22" s="2" customFormat="1" ht="36" spans="1:13">
      <c r="A22" s="7">
        <v>20</v>
      </c>
      <c r="B22" s="8" t="s">
        <v>14</v>
      </c>
      <c r="C22" s="8" t="s">
        <v>80</v>
      </c>
      <c r="D22" s="8" t="s">
        <v>81</v>
      </c>
      <c r="E22" s="8" t="s">
        <v>82</v>
      </c>
      <c r="F22" s="8" t="s">
        <v>83</v>
      </c>
      <c r="G22" s="8">
        <v>41</v>
      </c>
      <c r="H22" s="8" t="s">
        <v>19</v>
      </c>
      <c r="I22" s="16"/>
      <c r="J22" s="16"/>
      <c r="K22" s="8">
        <f>6*100*38+5*100*3</f>
        <v>24300</v>
      </c>
      <c r="L22" s="8"/>
      <c r="M22" s="8" t="s">
        <v>84</v>
      </c>
    </row>
    <row r="23" s="2" customFormat="1" ht="36" spans="1:13">
      <c r="A23" s="7">
        <v>21</v>
      </c>
      <c r="B23" s="8" t="s">
        <v>14</v>
      </c>
      <c r="C23" s="8" t="s">
        <v>85</v>
      </c>
      <c r="D23" s="8" t="s">
        <v>86</v>
      </c>
      <c r="E23" s="8" t="s">
        <v>82</v>
      </c>
      <c r="F23" s="8" t="s">
        <v>87</v>
      </c>
      <c r="G23" s="8">
        <v>38</v>
      </c>
      <c r="H23" s="8" t="s">
        <v>19</v>
      </c>
      <c r="I23" s="16"/>
      <c r="J23" s="16"/>
      <c r="K23" s="8">
        <f>6*100*36+5*100*2</f>
        <v>22600</v>
      </c>
      <c r="L23" s="8"/>
      <c r="M23" s="8" t="s">
        <v>88</v>
      </c>
    </row>
    <row r="24" s="2" customFormat="1" ht="36" spans="1:13">
      <c r="A24" s="7">
        <v>22</v>
      </c>
      <c r="B24" s="8" t="s">
        <v>14</v>
      </c>
      <c r="C24" s="8" t="s">
        <v>89</v>
      </c>
      <c r="D24" s="8" t="s">
        <v>90</v>
      </c>
      <c r="E24" s="8" t="s">
        <v>82</v>
      </c>
      <c r="F24" s="8" t="s">
        <v>91</v>
      </c>
      <c r="G24" s="8">
        <v>42</v>
      </c>
      <c r="H24" s="8" t="s">
        <v>19</v>
      </c>
      <c r="I24" s="16"/>
      <c r="J24" s="16"/>
      <c r="K24" s="8">
        <f>6*100*37+5*100*4+4*100*1</f>
        <v>24600</v>
      </c>
      <c r="L24" s="8"/>
      <c r="M24" s="8" t="s">
        <v>92</v>
      </c>
    </row>
    <row r="25" s="2" customFormat="1" ht="36" spans="1:13">
      <c r="A25" s="7">
        <v>23</v>
      </c>
      <c r="B25" s="8" t="s">
        <v>14</v>
      </c>
      <c r="C25" s="8" t="s">
        <v>93</v>
      </c>
      <c r="D25" s="8" t="s">
        <v>94</v>
      </c>
      <c r="E25" s="8" t="s">
        <v>95</v>
      </c>
      <c r="F25" s="8" t="s">
        <v>96</v>
      </c>
      <c r="G25" s="8">
        <v>46</v>
      </c>
      <c r="H25" s="8" t="s">
        <v>19</v>
      </c>
      <c r="I25" s="16"/>
      <c r="J25" s="16"/>
      <c r="K25" s="8">
        <f>6*100*43+5*100*3</f>
        <v>27300</v>
      </c>
      <c r="L25" s="8"/>
      <c r="M25" s="8" t="s">
        <v>97</v>
      </c>
    </row>
    <row r="26" s="2" customFormat="1" ht="36" spans="1:13">
      <c r="A26" s="7">
        <v>24</v>
      </c>
      <c r="B26" s="8" t="s">
        <v>14</v>
      </c>
      <c r="C26" s="8" t="s">
        <v>98</v>
      </c>
      <c r="D26" s="8" t="s">
        <v>99</v>
      </c>
      <c r="E26" s="8" t="s">
        <v>95</v>
      </c>
      <c r="F26" s="8" t="s">
        <v>100</v>
      </c>
      <c r="G26" s="8">
        <v>45</v>
      </c>
      <c r="H26" s="8" t="s">
        <v>19</v>
      </c>
      <c r="I26" s="16"/>
      <c r="J26" s="16"/>
      <c r="K26" s="8">
        <f>6*100*42+5*100*3</f>
        <v>26700</v>
      </c>
      <c r="L26" s="8"/>
      <c r="M26" s="8" t="s">
        <v>101</v>
      </c>
    </row>
    <row r="27" s="2" customFormat="1" ht="36" spans="1:13">
      <c r="A27" s="7">
        <v>25</v>
      </c>
      <c r="B27" s="8" t="s">
        <v>14</v>
      </c>
      <c r="C27" s="8" t="s">
        <v>102</v>
      </c>
      <c r="D27" s="8" t="s">
        <v>103</v>
      </c>
      <c r="E27" s="8" t="s">
        <v>95</v>
      </c>
      <c r="F27" s="8" t="s">
        <v>104</v>
      </c>
      <c r="G27" s="8">
        <v>21</v>
      </c>
      <c r="H27" s="8" t="s">
        <v>19</v>
      </c>
      <c r="I27" s="16"/>
      <c r="J27" s="16"/>
      <c r="K27" s="8">
        <f>6*100*19+5*100*2</f>
        <v>12400</v>
      </c>
      <c r="L27" s="8"/>
      <c r="M27" s="8" t="s">
        <v>105</v>
      </c>
    </row>
    <row r="28" s="2" customFormat="1" ht="36" spans="1:13">
      <c r="A28" s="7">
        <v>26</v>
      </c>
      <c r="B28" s="8" t="s">
        <v>14</v>
      </c>
      <c r="C28" s="8" t="s">
        <v>106</v>
      </c>
      <c r="D28" s="8" t="s">
        <v>107</v>
      </c>
      <c r="E28" s="8" t="s">
        <v>108</v>
      </c>
      <c r="F28" s="8" t="s">
        <v>109</v>
      </c>
      <c r="G28" s="8">
        <v>47</v>
      </c>
      <c r="H28" s="8" t="s">
        <v>19</v>
      </c>
      <c r="I28" s="16"/>
      <c r="J28" s="16"/>
      <c r="K28" s="8">
        <f>6*100*43+5*100*4</f>
        <v>27800</v>
      </c>
      <c r="L28" s="8"/>
      <c r="M28" s="8" t="s">
        <v>110</v>
      </c>
    </row>
    <row r="29" s="2" customFormat="1" ht="36" spans="1:13">
      <c r="A29" s="7">
        <v>27</v>
      </c>
      <c r="B29" s="8" t="s">
        <v>14</v>
      </c>
      <c r="C29" s="8" t="s">
        <v>111</v>
      </c>
      <c r="D29" s="8" t="s">
        <v>112</v>
      </c>
      <c r="E29" s="8" t="s">
        <v>108</v>
      </c>
      <c r="F29" s="8" t="s">
        <v>113</v>
      </c>
      <c r="G29" s="8">
        <v>39</v>
      </c>
      <c r="H29" s="8" t="s">
        <v>19</v>
      </c>
      <c r="I29" s="16"/>
      <c r="J29" s="16"/>
      <c r="K29" s="8">
        <f>6*100*37+5*100*2</f>
        <v>23200</v>
      </c>
      <c r="L29" s="8"/>
      <c r="M29" s="8" t="s">
        <v>114</v>
      </c>
    </row>
    <row r="30" s="2" customFormat="1" ht="36" spans="1:13">
      <c r="A30" s="7">
        <v>28</v>
      </c>
      <c r="B30" s="8" t="s">
        <v>14</v>
      </c>
      <c r="C30" s="10" t="s">
        <v>115</v>
      </c>
      <c r="D30" s="8" t="s">
        <v>116</v>
      </c>
      <c r="E30" s="8" t="s">
        <v>108</v>
      </c>
      <c r="F30" s="8" t="s">
        <v>117</v>
      </c>
      <c r="G30" s="8">
        <v>41</v>
      </c>
      <c r="H30" s="8" t="s">
        <v>19</v>
      </c>
      <c r="I30" s="16"/>
      <c r="J30" s="16"/>
      <c r="K30" s="8">
        <f>6*100*34+5*100*7</f>
        <v>23900</v>
      </c>
      <c r="L30" s="8"/>
      <c r="M30" s="8" t="s">
        <v>118</v>
      </c>
    </row>
    <row r="31" s="2" customFormat="1" ht="36" spans="1:13">
      <c r="A31" s="7">
        <v>29</v>
      </c>
      <c r="B31" s="8" t="s">
        <v>14</v>
      </c>
      <c r="C31" s="10" t="s">
        <v>119</v>
      </c>
      <c r="D31" s="8" t="s">
        <v>120</v>
      </c>
      <c r="E31" s="8" t="s">
        <v>108</v>
      </c>
      <c r="F31" s="8" t="s">
        <v>121</v>
      </c>
      <c r="G31" s="8">
        <v>33</v>
      </c>
      <c r="H31" s="8" t="s">
        <v>19</v>
      </c>
      <c r="I31" s="16"/>
      <c r="J31" s="16"/>
      <c r="K31" s="8">
        <f>6*100*26+5*100*6+4*100*1</f>
        <v>19000</v>
      </c>
      <c r="L31" s="8"/>
      <c r="M31" s="8" t="s">
        <v>122</v>
      </c>
    </row>
    <row r="32" s="2" customFormat="1" ht="36" spans="1:13">
      <c r="A32" s="7">
        <v>30</v>
      </c>
      <c r="B32" s="8" t="s">
        <v>14</v>
      </c>
      <c r="C32" s="10" t="s">
        <v>123</v>
      </c>
      <c r="D32" s="8" t="s">
        <v>124</v>
      </c>
      <c r="E32" s="8" t="s">
        <v>125</v>
      </c>
      <c r="F32" s="8" t="s">
        <v>126</v>
      </c>
      <c r="G32" s="8">
        <v>41</v>
      </c>
      <c r="H32" s="8" t="s">
        <v>19</v>
      </c>
      <c r="I32" s="16"/>
      <c r="J32" s="16"/>
      <c r="K32" s="8">
        <f>6*100*35+5*100*6</f>
        <v>24000</v>
      </c>
      <c r="L32" s="8"/>
      <c r="M32" s="8" t="s">
        <v>127</v>
      </c>
    </row>
    <row r="33" s="2" customFormat="1" ht="36" spans="1:13">
      <c r="A33" s="7">
        <v>31</v>
      </c>
      <c r="B33" s="8" t="s">
        <v>14</v>
      </c>
      <c r="C33" s="10" t="s">
        <v>128</v>
      </c>
      <c r="D33" s="8" t="s">
        <v>129</v>
      </c>
      <c r="E33" s="8" t="s">
        <v>125</v>
      </c>
      <c r="F33" s="8" t="s">
        <v>130</v>
      </c>
      <c r="G33" s="8">
        <v>46</v>
      </c>
      <c r="H33" s="8" t="s">
        <v>19</v>
      </c>
      <c r="I33" s="16"/>
      <c r="J33" s="16"/>
      <c r="K33" s="8">
        <f>6*100*42+5*100*4</f>
        <v>27200</v>
      </c>
      <c r="L33" s="8"/>
      <c r="M33" s="8" t="s">
        <v>131</v>
      </c>
    </row>
    <row r="34" s="2" customFormat="1" ht="36" spans="1:13">
      <c r="A34" s="7">
        <v>32</v>
      </c>
      <c r="B34" s="8" t="s">
        <v>14</v>
      </c>
      <c r="C34" s="10" t="s">
        <v>132</v>
      </c>
      <c r="D34" s="8" t="s">
        <v>133</v>
      </c>
      <c r="E34" s="8" t="s">
        <v>125</v>
      </c>
      <c r="F34" s="8" t="s">
        <v>134</v>
      </c>
      <c r="G34" s="8">
        <v>44</v>
      </c>
      <c r="H34" s="8" t="s">
        <v>19</v>
      </c>
      <c r="I34" s="16"/>
      <c r="J34" s="16"/>
      <c r="K34" s="8">
        <f>6*100*43+5*100*1</f>
        <v>26300</v>
      </c>
      <c r="L34" s="8"/>
      <c r="M34" s="8" t="s">
        <v>135</v>
      </c>
    </row>
    <row r="35" s="2" customFormat="1" ht="36" spans="1:13">
      <c r="A35" s="7">
        <v>33</v>
      </c>
      <c r="B35" s="8" t="s">
        <v>14</v>
      </c>
      <c r="C35" s="8" t="s">
        <v>136</v>
      </c>
      <c r="D35" s="8" t="s">
        <v>137</v>
      </c>
      <c r="E35" s="8" t="s">
        <v>138</v>
      </c>
      <c r="F35" s="8" t="s">
        <v>139</v>
      </c>
      <c r="G35" s="8">
        <v>40</v>
      </c>
      <c r="H35" s="8" t="s">
        <v>19</v>
      </c>
      <c r="I35" s="16"/>
      <c r="J35" s="16"/>
      <c r="K35" s="8">
        <f>6*100*38+5*100*2+4*100*0</f>
        <v>23800</v>
      </c>
      <c r="L35" s="8"/>
      <c r="M35" s="8" t="s">
        <v>140</v>
      </c>
    </row>
    <row r="36" s="2" customFormat="1" ht="36" spans="1:13">
      <c r="A36" s="7">
        <v>34</v>
      </c>
      <c r="B36" s="8" t="s">
        <v>14</v>
      </c>
      <c r="C36" s="8" t="s">
        <v>141</v>
      </c>
      <c r="D36" s="8" t="s">
        <v>142</v>
      </c>
      <c r="E36" s="8" t="s">
        <v>138</v>
      </c>
      <c r="F36" s="8" t="s">
        <v>143</v>
      </c>
      <c r="G36" s="8">
        <v>39</v>
      </c>
      <c r="H36" s="8" t="s">
        <v>19</v>
      </c>
      <c r="I36" s="16"/>
      <c r="J36" s="16"/>
      <c r="K36" s="8">
        <f>6*100*36+5*100*3+4*100*0</f>
        <v>23100</v>
      </c>
      <c r="L36" s="8"/>
      <c r="M36" s="8" t="s">
        <v>144</v>
      </c>
    </row>
    <row r="37" s="2" customFormat="1" ht="36" spans="1:13">
      <c r="A37" s="7">
        <v>35</v>
      </c>
      <c r="B37" s="8" t="s">
        <v>14</v>
      </c>
      <c r="C37" s="8" t="s">
        <v>145</v>
      </c>
      <c r="D37" s="8" t="s">
        <v>146</v>
      </c>
      <c r="E37" s="8" t="s">
        <v>138</v>
      </c>
      <c r="F37" s="8" t="s">
        <v>147</v>
      </c>
      <c r="G37" s="8">
        <v>40</v>
      </c>
      <c r="H37" s="8" t="s">
        <v>19</v>
      </c>
      <c r="I37" s="16"/>
      <c r="J37" s="16"/>
      <c r="K37" s="8">
        <f>6*100*39+5*100*1+4*100*0</f>
        <v>23900</v>
      </c>
      <c r="L37" s="8"/>
      <c r="M37" s="8" t="s">
        <v>148</v>
      </c>
    </row>
    <row r="38" s="2" customFormat="1" ht="36" spans="1:13">
      <c r="A38" s="7">
        <v>36</v>
      </c>
      <c r="B38" s="8" t="s">
        <v>14</v>
      </c>
      <c r="C38" s="8" t="s">
        <v>149</v>
      </c>
      <c r="D38" s="8" t="s">
        <v>150</v>
      </c>
      <c r="E38" s="8" t="s">
        <v>151</v>
      </c>
      <c r="F38" s="8" t="s">
        <v>152</v>
      </c>
      <c r="G38" s="8">
        <v>46</v>
      </c>
      <c r="H38" s="8" t="s">
        <v>19</v>
      </c>
      <c r="I38" s="16"/>
      <c r="J38" s="16"/>
      <c r="K38" s="8">
        <f>6*100*43+5*100*3+4*100*0</f>
        <v>27300</v>
      </c>
      <c r="L38" s="8"/>
      <c r="M38" s="8" t="s">
        <v>97</v>
      </c>
    </row>
    <row r="39" s="2" customFormat="1" ht="36" spans="1:13">
      <c r="A39" s="7">
        <v>37</v>
      </c>
      <c r="B39" s="8" t="s">
        <v>14</v>
      </c>
      <c r="C39" s="10" t="s">
        <v>153</v>
      </c>
      <c r="D39" s="8" t="s">
        <v>154</v>
      </c>
      <c r="E39" s="11" t="s">
        <v>151</v>
      </c>
      <c r="F39" s="8" t="s">
        <v>155</v>
      </c>
      <c r="G39" s="8">
        <v>49</v>
      </c>
      <c r="H39" s="8" t="s">
        <v>19</v>
      </c>
      <c r="I39" s="16"/>
      <c r="J39" s="16"/>
      <c r="K39" s="8">
        <f>6*100*47+5*100*2+4*100*0</f>
        <v>29200</v>
      </c>
      <c r="L39" s="8"/>
      <c r="M39" s="8" t="s">
        <v>156</v>
      </c>
    </row>
    <row r="40" s="2" customFormat="1" ht="36" spans="1:13">
      <c r="A40" s="7">
        <v>38</v>
      </c>
      <c r="B40" s="8" t="s">
        <v>14</v>
      </c>
      <c r="C40" s="8" t="s">
        <v>157</v>
      </c>
      <c r="D40" s="8" t="s">
        <v>158</v>
      </c>
      <c r="E40" s="8" t="s">
        <v>151</v>
      </c>
      <c r="F40" s="8" t="s">
        <v>159</v>
      </c>
      <c r="G40" s="8">
        <v>38</v>
      </c>
      <c r="H40" s="8" t="s">
        <v>19</v>
      </c>
      <c r="I40" s="16"/>
      <c r="J40" s="16"/>
      <c r="K40" s="8">
        <f>6*100*37+5*100*1+4*100*0</f>
        <v>22700</v>
      </c>
      <c r="L40" s="8"/>
      <c r="M40" s="8" t="s">
        <v>160</v>
      </c>
    </row>
    <row r="41" s="2" customFormat="1" ht="36" spans="1:13">
      <c r="A41" s="7">
        <v>39</v>
      </c>
      <c r="B41" s="8" t="s">
        <v>14</v>
      </c>
      <c r="C41" s="8" t="s">
        <v>161</v>
      </c>
      <c r="D41" s="8" t="s">
        <v>162</v>
      </c>
      <c r="E41" s="8" t="s">
        <v>163</v>
      </c>
      <c r="F41" s="8" t="s">
        <v>164</v>
      </c>
      <c r="G41" s="8">
        <v>43</v>
      </c>
      <c r="H41" s="8" t="s">
        <v>19</v>
      </c>
      <c r="I41" s="16"/>
      <c r="J41" s="16"/>
      <c r="K41" s="8">
        <f>6*100*37+5*100*6+4*100*0</f>
        <v>25200</v>
      </c>
      <c r="L41" s="8"/>
      <c r="M41" s="8" t="s">
        <v>165</v>
      </c>
    </row>
    <row r="42" s="2" customFormat="1" ht="36" spans="1:13">
      <c r="A42" s="7">
        <v>40</v>
      </c>
      <c r="B42" s="8" t="s">
        <v>14</v>
      </c>
      <c r="C42" s="8" t="s">
        <v>166</v>
      </c>
      <c r="D42" s="8" t="s">
        <v>167</v>
      </c>
      <c r="E42" s="8" t="s">
        <v>163</v>
      </c>
      <c r="F42" s="8" t="s">
        <v>168</v>
      </c>
      <c r="G42" s="8">
        <v>15</v>
      </c>
      <c r="H42" s="8" t="s">
        <v>19</v>
      </c>
      <c r="I42" s="16"/>
      <c r="J42" s="16"/>
      <c r="K42" s="8">
        <f>6*100*13+5*100*2+4*100*0</f>
        <v>8800</v>
      </c>
      <c r="L42" s="8"/>
      <c r="M42" s="8" t="s">
        <v>169</v>
      </c>
    </row>
    <row r="43" s="2" customFormat="1" ht="36" spans="1:13">
      <c r="A43" s="7">
        <v>41</v>
      </c>
      <c r="B43" s="8" t="s">
        <v>14</v>
      </c>
      <c r="C43" s="8" t="s">
        <v>170</v>
      </c>
      <c r="D43" s="8" t="s">
        <v>171</v>
      </c>
      <c r="E43" s="8" t="s">
        <v>163</v>
      </c>
      <c r="F43" s="8" t="s">
        <v>172</v>
      </c>
      <c r="G43" s="8">
        <v>50</v>
      </c>
      <c r="H43" s="8" t="s">
        <v>19</v>
      </c>
      <c r="I43" s="16"/>
      <c r="J43" s="16"/>
      <c r="K43" s="8">
        <f>6*100*49+5*100*1+4*100*0</f>
        <v>29900</v>
      </c>
      <c r="L43" s="8"/>
      <c r="M43" s="8" t="s">
        <v>173</v>
      </c>
    </row>
    <row r="44" s="2" customFormat="1" ht="36" spans="1:13">
      <c r="A44" s="7">
        <v>42</v>
      </c>
      <c r="B44" s="8" t="s">
        <v>14</v>
      </c>
      <c r="C44" s="10" t="s">
        <v>153</v>
      </c>
      <c r="D44" s="8" t="s">
        <v>174</v>
      </c>
      <c r="E44" s="8" t="s">
        <v>175</v>
      </c>
      <c r="F44" s="8" t="s">
        <v>176</v>
      </c>
      <c r="G44" s="8">
        <v>30</v>
      </c>
      <c r="H44" s="8" t="s">
        <v>19</v>
      </c>
      <c r="I44" s="16"/>
      <c r="J44" s="16"/>
      <c r="K44" s="8">
        <f>6*100*27+5*100*3+4*100*0</f>
        <v>17700</v>
      </c>
      <c r="L44" s="8"/>
      <c r="M44" s="8" t="s">
        <v>177</v>
      </c>
    </row>
    <row r="45" ht="40" customHeight="1" spans="1:13">
      <c r="A45" s="12" t="s">
        <v>178</v>
      </c>
      <c r="B45" s="12"/>
      <c r="C45" s="12"/>
      <c r="D45" s="12"/>
      <c r="E45" s="12"/>
      <c r="F45" s="12"/>
      <c r="G45" s="12">
        <f>SUM(G3:G44)</f>
        <v>1393</v>
      </c>
      <c r="H45" s="12"/>
      <c r="I45" s="12">
        <f>SUM(I3:I44)</f>
        <v>0</v>
      </c>
      <c r="J45" s="12"/>
      <c r="K45" s="12">
        <f>SUM(K3:K44)</f>
        <v>826600</v>
      </c>
      <c r="L45" s="12" t="e">
        <f>SUM(#REF!)</f>
        <v>#REF!</v>
      </c>
      <c r="M45" s="12"/>
    </row>
  </sheetData>
  <autoFilter ref="A2:M45">
    <extLst/>
  </autoFilter>
  <mergeCells count="2">
    <mergeCell ref="A1:M1"/>
    <mergeCell ref="A45:F45"/>
  </mergeCells>
  <pageMargins left="0.75" right="0.75" top="0.550694444444444" bottom="0.747916666666667" header="0.5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2022年岚皋县领先职业技能培训学校培训报账明细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三山</cp:lastModifiedBy>
  <dcterms:created xsi:type="dcterms:W3CDTF">2021-02-25T01:05:00Z</dcterms:created>
  <dcterms:modified xsi:type="dcterms:W3CDTF">2022-10-31T00:53:53Z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8EFBE1D2DDAA4BBF89DF8A8BF56D699C</vt:lpwstr>
  </property>
</Properties>
</file>